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250" windowHeight="12285" activeTab="0"/>
  </bookViews>
  <sheets>
    <sheet name="Feuil1" sheetId="1" r:id="rId1"/>
    <sheet name="USART" sheetId="2" r:id="rId2"/>
    <sheet name="INTERRUPTIONS" sheetId="3" r:id="rId3"/>
  </sheets>
  <definedNames/>
  <calcPr fullCalcOnLoad="1"/>
</workbook>
</file>

<file path=xl/sharedStrings.xml><?xml version="1.0" encoding="utf-8"?>
<sst xmlns="http://schemas.openxmlformats.org/spreadsheetml/2006/main" count="83" uniqueCount="54">
  <si>
    <t>FEUILLE DE CALCUL pour PIC 18F2320</t>
  </si>
  <si>
    <t>Période PWM 18f2320</t>
  </si>
  <si>
    <t>ROUGE : Donnéee modifiables</t>
  </si>
  <si>
    <t>PR2</t>
  </si>
  <si>
    <t>Fosc</t>
  </si>
  <si>
    <t>Posc</t>
  </si>
  <si>
    <t>TMR2</t>
  </si>
  <si>
    <t>Ppwm</t>
  </si>
  <si>
    <t>Fpwm</t>
  </si>
  <si>
    <t>Rapport Cyclique 18f2320</t>
  </si>
  <si>
    <t>CCP</t>
  </si>
  <si>
    <t>DCpwm</t>
  </si>
  <si>
    <t>Interruptions TIMER2 18F2320</t>
  </si>
  <si>
    <t>Fpsc</t>
  </si>
  <si>
    <t>Pre</t>
  </si>
  <si>
    <t>Post</t>
  </si>
  <si>
    <t>IT ttes les…</t>
  </si>
  <si>
    <t>Freq. D'IT (Hz)</t>
  </si>
  <si>
    <t>A/</t>
  </si>
  <si>
    <t>Start</t>
  </si>
  <si>
    <t>Plateau</t>
  </si>
  <si>
    <t>B/</t>
  </si>
  <si>
    <t>TMR0 8bits</t>
  </si>
  <si>
    <t>Fosc(Hz)</t>
  </si>
  <si>
    <t>Posc(sec)</t>
  </si>
  <si>
    <t>Delays</t>
  </si>
  <si>
    <t>Fsc(Hz)</t>
  </si>
  <si>
    <t>Nb de cycle</t>
  </si>
  <si>
    <t>Valeur</t>
  </si>
  <si>
    <t>Total(sec)</t>
  </si>
  <si>
    <t>ooooooooooooooooooooooooooooooooooooooo</t>
  </si>
  <si>
    <t>BRB Calcul pour résolution moteur APF - Technifor 12/10/05</t>
  </si>
  <si>
    <t>Nb Tour</t>
  </si>
  <si>
    <t>Pas/moteur</t>
  </si>
  <si>
    <t>Resol pas</t>
  </si>
  <si>
    <t>Pulse (Hz)</t>
  </si>
  <si>
    <t>Durée pulse</t>
  </si>
  <si>
    <t>mm</t>
  </si>
  <si>
    <t>résolution mécanique</t>
  </si>
  <si>
    <t>TMR0 16bits</t>
  </si>
  <si>
    <t>Interruptions TIMER0 18F2320 (Int qd FFFF to 0000)</t>
  </si>
  <si>
    <t>IT ttes les… (sec)</t>
  </si>
  <si>
    <t>C/</t>
  </si>
  <si>
    <t>CALCUL</t>
  </si>
  <si>
    <t>BRGH=0</t>
  </si>
  <si>
    <t>SYNC=0</t>
  </si>
  <si>
    <t>SPBRG</t>
  </si>
  <si>
    <t>Desired Baud Rate</t>
  </si>
  <si>
    <t>BRGH=1</t>
  </si>
  <si>
    <t>Calcul</t>
  </si>
  <si>
    <t>Baud Rate Calculated</t>
  </si>
  <si>
    <t>Error (%)</t>
  </si>
  <si>
    <t>SYNC=1</t>
  </si>
  <si>
    <t>Interruptions TIMER1 18F2320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</si>
</sst>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00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53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u val="single"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48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8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8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5" xfId="0" applyFont="1" applyBorder="1" applyAlignment="1">
      <alignment/>
    </xf>
    <xf numFmtId="1" fontId="0" fillId="0" borderId="0" xfId="0" applyNumberFormat="1" applyAlignment="1">
      <alignment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1</xdr:row>
      <xdr:rowOff>123825</xdr:rowOff>
    </xdr:from>
    <xdr:to>
      <xdr:col>6</xdr:col>
      <xdr:colOff>1028700</xdr:colOff>
      <xdr:row>13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85750"/>
          <a:ext cx="6010275" cy="1914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571500</xdr:colOff>
      <xdr:row>14</xdr:row>
      <xdr:rowOff>28575</xdr:rowOff>
    </xdr:from>
    <xdr:to>
      <xdr:col>6</xdr:col>
      <xdr:colOff>1104900</xdr:colOff>
      <xdr:row>18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2295525"/>
          <a:ext cx="6057900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</xdr:row>
      <xdr:rowOff>19050</xdr:rowOff>
    </xdr:from>
    <xdr:to>
      <xdr:col>6</xdr:col>
      <xdr:colOff>628650</xdr:colOff>
      <xdr:row>15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04825"/>
          <a:ext cx="5038725" cy="2009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38100</xdr:rowOff>
    </xdr:from>
    <xdr:to>
      <xdr:col>13</xdr:col>
      <xdr:colOff>714375</xdr:colOff>
      <xdr:row>17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523875"/>
          <a:ext cx="5048250" cy="2352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35</xdr:row>
      <xdr:rowOff>0</xdr:rowOff>
    </xdr:from>
    <xdr:to>
      <xdr:col>6</xdr:col>
      <xdr:colOff>552450</xdr:colOff>
      <xdr:row>49</xdr:row>
      <xdr:rowOff>57150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5667375"/>
          <a:ext cx="5010150" cy="2324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9525</xdr:rowOff>
    </xdr:from>
    <xdr:to>
      <xdr:col>9</xdr:col>
      <xdr:colOff>733425</xdr:colOff>
      <xdr:row>43</xdr:row>
      <xdr:rowOff>114300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0" y="5838825"/>
          <a:ext cx="2257425" cy="1238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25">
      <selection activeCell="A54" sqref="A54:IV54"/>
    </sheetView>
  </sheetViews>
  <sheetFormatPr defaultColWidth="11.421875" defaultRowHeight="12.75"/>
  <cols>
    <col min="4" max="4" width="15.00390625" style="0" customWidth="1"/>
    <col min="5" max="5" width="12.421875" style="0" customWidth="1"/>
    <col min="6" max="6" width="12.00390625" style="0" bestFit="1" customWidth="1"/>
    <col min="8" max="8" width="7.8515625" style="0" customWidth="1"/>
    <col min="9" max="9" width="16.28125" style="0" bestFit="1" customWidth="1"/>
    <col min="10" max="10" width="12.8515625" style="0" customWidth="1"/>
  </cols>
  <sheetData>
    <row r="1" spans="1:11" ht="12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3" spans="1:4" ht="12.75">
      <c r="A3" s="1" t="s">
        <v>1</v>
      </c>
      <c r="D3" s="2" t="s">
        <v>2</v>
      </c>
    </row>
    <row r="5" spans="3:9" s="3" customFormat="1" ht="12.75">
      <c r="C5" s="3" t="s">
        <v>3</v>
      </c>
      <c r="D5" s="3" t="s">
        <v>4</v>
      </c>
      <c r="E5" s="3" t="s">
        <v>5</v>
      </c>
      <c r="F5" s="3" t="s">
        <v>6</v>
      </c>
      <c r="H5" s="3" t="s">
        <v>7</v>
      </c>
      <c r="I5" s="3" t="s">
        <v>8</v>
      </c>
    </row>
    <row r="6" spans="3:9" ht="12.75">
      <c r="C6" s="4">
        <v>111</v>
      </c>
      <c r="D6" s="4">
        <v>10000000</v>
      </c>
      <c r="E6" s="5">
        <f>1/D6</f>
        <v>1E-07</v>
      </c>
      <c r="F6" s="4">
        <v>1</v>
      </c>
      <c r="H6" s="5">
        <f>(C6+1)*4*E6*F6</f>
        <v>4.48E-05</v>
      </c>
      <c r="I6" s="5">
        <f>1/H6</f>
        <v>22321.428571428572</v>
      </c>
    </row>
    <row r="9" ht="12.75">
      <c r="A9" s="1" t="s">
        <v>9</v>
      </c>
    </row>
    <row r="11" spans="3:8" s="3" customFormat="1" ht="12.75">
      <c r="C11" s="3" t="s">
        <v>10</v>
      </c>
      <c r="D11" s="3" t="s">
        <v>4</v>
      </c>
      <c r="E11" s="3" t="s">
        <v>5</v>
      </c>
      <c r="F11" s="3" t="s">
        <v>6</v>
      </c>
      <c r="H11" s="3" t="s">
        <v>11</v>
      </c>
    </row>
    <row r="12" spans="3:8" ht="12.75">
      <c r="C12">
        <v>527</v>
      </c>
      <c r="D12" s="5">
        <f>D6</f>
        <v>10000000</v>
      </c>
      <c r="E12" s="5">
        <f>1/D12</f>
        <v>1E-07</v>
      </c>
      <c r="F12" s="5">
        <f>F6</f>
        <v>1</v>
      </c>
      <c r="H12" s="5">
        <f>C12*E12*F12</f>
        <v>5.27E-05</v>
      </c>
    </row>
    <row r="34" ht="12.75">
      <c r="E34" s="5"/>
    </row>
    <row r="35" spans="1:5" ht="12.75">
      <c r="A35" s="1" t="s">
        <v>25</v>
      </c>
      <c r="E35" s="5"/>
    </row>
    <row r="36" spans="1:9" ht="12.75">
      <c r="A36" s="1"/>
      <c r="D36" t="s">
        <v>26</v>
      </c>
      <c r="E36" s="5" t="s">
        <v>27</v>
      </c>
      <c r="F36" t="s">
        <v>28</v>
      </c>
      <c r="I36" t="s">
        <v>29</v>
      </c>
    </row>
    <row r="37" spans="1:10" ht="12.75">
      <c r="A37" t="s">
        <v>18</v>
      </c>
      <c r="D37" s="11">
        <v>10000000</v>
      </c>
      <c r="E37" s="11">
        <v>10000</v>
      </c>
      <c r="F37" s="11">
        <v>50</v>
      </c>
      <c r="I37" s="6">
        <f>E37*F37*(1/(D37/4))</f>
        <v>0.19999999999999998</v>
      </c>
      <c r="J37" s="6">
        <f>I37*4</f>
        <v>0.7999999999999999</v>
      </c>
    </row>
    <row r="38" spans="1:10" ht="12.75">
      <c r="A38" t="s">
        <v>21</v>
      </c>
      <c r="D38" s="11">
        <v>10000000</v>
      </c>
      <c r="E38" s="11">
        <v>10000</v>
      </c>
      <c r="F38" s="11">
        <v>125</v>
      </c>
      <c r="I38" s="6">
        <f>E38*F38*(1/(D38/4))</f>
        <v>0.5</v>
      </c>
      <c r="J38" s="6">
        <f>I38*15</f>
        <v>7.5</v>
      </c>
    </row>
    <row r="39" spans="1:9" ht="12.75">
      <c r="A39" t="s">
        <v>42</v>
      </c>
      <c r="D39" s="11">
        <v>10000000</v>
      </c>
      <c r="E39" s="11">
        <v>100000</v>
      </c>
      <c r="F39" s="20">
        <f>I39/(E39*(1/(D39/4)))</f>
        <v>12.5</v>
      </c>
      <c r="I39" s="19">
        <v>0.5</v>
      </c>
    </row>
    <row r="40" spans="4:9" ht="12.75">
      <c r="D40" s="11"/>
      <c r="E40" s="11"/>
      <c r="F40" s="11"/>
      <c r="I40" s="6"/>
    </row>
    <row r="41" spans="1:11" ht="12.75">
      <c r="A41" s="39" t="s">
        <v>30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</row>
    <row r="43" ht="12.75">
      <c r="A43" t="s">
        <v>31</v>
      </c>
    </row>
    <row r="44" s="3" customFormat="1" ht="12.75"/>
    <row r="45" spans="1:6" s="8" customFormat="1" ht="12.75">
      <c r="A45" s="3" t="s">
        <v>32</v>
      </c>
      <c r="B45" s="3" t="s">
        <v>33</v>
      </c>
      <c r="C45" s="3" t="s">
        <v>34</v>
      </c>
      <c r="D45" s="3" t="s">
        <v>35</v>
      </c>
      <c r="E45" s="3" t="s">
        <v>36</v>
      </c>
      <c r="F45" s="3" t="s">
        <v>37</v>
      </c>
    </row>
    <row r="46" spans="1:8" ht="12.75">
      <c r="A46" s="12">
        <v>1</v>
      </c>
      <c r="B46" s="12">
        <v>200</v>
      </c>
      <c r="C46" s="12">
        <v>8</v>
      </c>
      <c r="D46" s="13">
        <f>B46*C46</f>
        <v>1600</v>
      </c>
      <c r="E46" s="14">
        <f>(1/D46)/2</f>
        <v>0.0003125</v>
      </c>
      <c r="F46" s="12">
        <v>4</v>
      </c>
      <c r="G46" s="40" t="s">
        <v>38</v>
      </c>
      <c r="H46" s="40"/>
    </row>
    <row r="47" spans="1:8" ht="12.75">
      <c r="A47" s="8">
        <f>F47/F46</f>
        <v>25</v>
      </c>
      <c r="B47" s="8"/>
      <c r="C47" s="8"/>
      <c r="D47" s="8">
        <f>(D46*F47)/F46</f>
        <v>40000</v>
      </c>
      <c r="E47" s="14">
        <f>(1/D47)/2</f>
        <v>1.25E-05</v>
      </c>
      <c r="F47" s="12">
        <v>100</v>
      </c>
      <c r="G47" s="40"/>
      <c r="H47" s="40"/>
    </row>
    <row r="48" spans="1:7" ht="12.75">
      <c r="A48" s="8">
        <f>F48/3</f>
        <v>15.833333333333334</v>
      </c>
      <c r="B48" s="8"/>
      <c r="C48" s="8"/>
      <c r="D48" s="12">
        <v>19000</v>
      </c>
      <c r="E48" s="14">
        <f>(1/D48)/2</f>
        <v>2.6315789473684212E-05</v>
      </c>
      <c r="F48" s="8">
        <f>(D48*F46)/D46</f>
        <v>47.5</v>
      </c>
      <c r="G48" s="8"/>
    </row>
    <row r="49" spans="1:7" ht="12.75">
      <c r="A49" s="8">
        <f>F49/F46</f>
        <v>0.025</v>
      </c>
      <c r="B49" s="8"/>
      <c r="C49" s="8"/>
      <c r="D49" s="8">
        <f>(D48*F49)/F48</f>
        <v>40</v>
      </c>
      <c r="E49" s="14">
        <f>(1/D49)/2</f>
        <v>0.0125</v>
      </c>
      <c r="F49" s="8">
        <v>0.1</v>
      </c>
      <c r="G49" s="8"/>
    </row>
    <row r="50" spans="1:7" ht="12.75">
      <c r="A50" s="8"/>
      <c r="B50" s="8"/>
      <c r="C50" s="8"/>
      <c r="D50" s="8">
        <v>53</v>
      </c>
      <c r="E50" s="8"/>
      <c r="F50" s="8">
        <v>0.099375</v>
      </c>
      <c r="G50" s="8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5" ht="12.75">
      <c r="A53" s="1"/>
      <c r="E53" s="5"/>
    </row>
    <row r="54" spans="1:5" ht="12.75">
      <c r="A54" s="1"/>
      <c r="E54" s="5"/>
    </row>
    <row r="55" spans="4:9" ht="12.75">
      <c r="D55" s="11"/>
      <c r="E55" s="11"/>
      <c r="F55" s="11"/>
      <c r="I55" s="7"/>
    </row>
    <row r="56" spans="4:9" ht="12.75">
      <c r="D56" s="11"/>
      <c r="E56" s="11"/>
      <c r="F56" s="11"/>
      <c r="I56" s="7"/>
    </row>
  </sheetData>
  <mergeCells count="3">
    <mergeCell ref="A1:K1"/>
    <mergeCell ref="A41:K41"/>
    <mergeCell ref="G46:H4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:IV1"/>
    </sheetView>
  </sheetViews>
  <sheetFormatPr defaultColWidth="11.421875" defaultRowHeight="12.75"/>
  <cols>
    <col min="2" max="2" width="19.140625" style="0" bestFit="1" customWidth="1"/>
    <col min="3" max="3" width="18.00390625" style="0" bestFit="1" customWidth="1"/>
    <col min="7" max="7" width="18.00390625" style="0" bestFit="1" customWidth="1"/>
    <col min="8" max="8" width="16.7109375" style="0" bestFit="1" customWidth="1"/>
  </cols>
  <sheetData>
    <row r="1" spans="1:2" s="52" customFormat="1" ht="12.75">
      <c r="A1" s="54" t="s">
        <v>43</v>
      </c>
      <c r="B1" s="54"/>
    </row>
    <row r="21" ht="13.5" thickBot="1"/>
    <row r="22" spans="3:10" ht="13.5" thickBot="1">
      <c r="C22" s="41" t="s">
        <v>44</v>
      </c>
      <c r="D22" s="42"/>
      <c r="E22" s="42"/>
      <c r="F22" s="43"/>
      <c r="G22" s="41" t="s">
        <v>48</v>
      </c>
      <c r="H22" s="42"/>
      <c r="I22" s="42"/>
      <c r="J22" s="43"/>
    </row>
    <row r="23" spans="3:10" ht="12.75">
      <c r="C23" s="49" t="s">
        <v>49</v>
      </c>
      <c r="D23" s="50"/>
      <c r="E23" s="50"/>
      <c r="F23" s="25" t="s">
        <v>51</v>
      </c>
      <c r="G23" s="49" t="s">
        <v>49</v>
      </c>
      <c r="H23" s="50"/>
      <c r="I23" s="50"/>
      <c r="J23" s="25" t="s">
        <v>51</v>
      </c>
    </row>
    <row r="24" spans="3:10" s="8" customFormat="1" ht="13.5" thickBot="1">
      <c r="C24" s="24" t="s">
        <v>47</v>
      </c>
      <c r="D24" s="21" t="s">
        <v>4</v>
      </c>
      <c r="E24" s="22" t="s">
        <v>46</v>
      </c>
      <c r="F24" s="26"/>
      <c r="G24" s="23" t="s">
        <v>47</v>
      </c>
      <c r="H24" s="21" t="s">
        <v>4</v>
      </c>
      <c r="I24" s="22" t="s">
        <v>46</v>
      </c>
      <c r="J24" s="26"/>
    </row>
    <row r="25" spans="1:10" ht="12.75">
      <c r="A25" s="44" t="s">
        <v>45</v>
      </c>
      <c r="B25" s="28" t="s">
        <v>47</v>
      </c>
      <c r="C25" s="35">
        <v>19200</v>
      </c>
      <c r="D25" s="36">
        <v>10000000</v>
      </c>
      <c r="E25" s="30">
        <f>((D25/C25)/64)-1</f>
        <v>7.138020833333334</v>
      </c>
      <c r="F25" s="31"/>
      <c r="G25" s="35">
        <v>57600</v>
      </c>
      <c r="H25" s="36">
        <v>40000000</v>
      </c>
      <c r="I25" s="30">
        <f>((H25/G25)/16)-1</f>
        <v>42.40277777777778</v>
      </c>
      <c r="J25" s="31"/>
    </row>
    <row r="26" spans="1:10" ht="13.5" thickBot="1">
      <c r="A26" s="44"/>
      <c r="B26" s="27" t="s">
        <v>50</v>
      </c>
      <c r="C26" s="34">
        <f>D26/(64*(E26+1))</f>
        <v>19531.25</v>
      </c>
      <c r="D26" s="37">
        <f>D25</f>
        <v>10000000</v>
      </c>
      <c r="E26" s="32">
        <f>ROUND(E25,0)</f>
        <v>7</v>
      </c>
      <c r="F26" s="33">
        <f>((C26-C25)/C25)*100</f>
        <v>1.7252604166666667</v>
      </c>
      <c r="G26" s="34">
        <f>H26/(16*(I26+1))</f>
        <v>58139.53488372093</v>
      </c>
      <c r="H26" s="37">
        <f>H25</f>
        <v>40000000</v>
      </c>
      <c r="I26" s="32">
        <f>ROUND(I25,0)</f>
        <v>42</v>
      </c>
      <c r="J26" s="33">
        <f>((G26-G25)/G25)*100</f>
        <v>0.9366925064599501</v>
      </c>
    </row>
    <row r="27" spans="1:10" ht="12.75">
      <c r="A27" s="44" t="s">
        <v>52</v>
      </c>
      <c r="B27" s="28" t="s">
        <v>47</v>
      </c>
      <c r="C27" s="35">
        <v>57600</v>
      </c>
      <c r="D27" s="36">
        <v>40000000</v>
      </c>
      <c r="E27" s="30">
        <f>((D27/C27)/4)-1</f>
        <v>172.61111111111111</v>
      </c>
      <c r="F27" s="31"/>
      <c r="G27" s="45"/>
      <c r="H27" s="46"/>
      <c r="I27" s="46"/>
      <c r="J27" s="46"/>
    </row>
    <row r="28" spans="1:10" ht="13.5" thickBot="1">
      <c r="A28" s="44"/>
      <c r="B28" s="27" t="s">
        <v>50</v>
      </c>
      <c r="C28" s="34">
        <f>D28/(4*(E28+1))</f>
        <v>57471.26436781609</v>
      </c>
      <c r="D28" s="37">
        <f>D27</f>
        <v>40000000</v>
      </c>
      <c r="E28" s="32">
        <f>ROUND(E27,0)</f>
        <v>173</v>
      </c>
      <c r="F28" s="33">
        <f>((C28-C27)/C27)*100</f>
        <v>-0.22349936143040042</v>
      </c>
      <c r="G28" s="47"/>
      <c r="H28" s="48"/>
      <c r="I28" s="48"/>
      <c r="J28" s="48"/>
    </row>
    <row r="34" ht="12.75">
      <c r="E34" s="29"/>
    </row>
  </sheetData>
  <mergeCells count="7">
    <mergeCell ref="G22:J22"/>
    <mergeCell ref="C22:F22"/>
    <mergeCell ref="A27:A28"/>
    <mergeCell ref="G27:J28"/>
    <mergeCell ref="C23:E23"/>
    <mergeCell ref="A25:A26"/>
    <mergeCell ref="G23:I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8"/>
  <sheetViews>
    <sheetView workbookViewId="0" topLeftCell="A13">
      <selection activeCell="A34" activeCellId="1" sqref="A30:IV30 A34:IV34"/>
    </sheetView>
  </sheetViews>
  <sheetFormatPr defaultColWidth="11.421875" defaultRowHeight="12.75"/>
  <sheetData>
    <row r="2" spans="1:5" s="52" customFormat="1" ht="12.75">
      <c r="A2" s="51" t="s">
        <v>40</v>
      </c>
      <c r="E2" s="53"/>
    </row>
    <row r="20" spans="3:10" s="8" customFormat="1" ht="12.75">
      <c r="C20" s="9" t="s">
        <v>22</v>
      </c>
      <c r="D20" s="9" t="s">
        <v>23</v>
      </c>
      <c r="E20" s="10" t="s">
        <v>24</v>
      </c>
      <c r="F20" s="9" t="s">
        <v>14</v>
      </c>
      <c r="I20" s="9" t="s">
        <v>16</v>
      </c>
      <c r="J20" s="3" t="s">
        <v>17</v>
      </c>
    </row>
    <row r="22" spans="1:10" ht="12.75">
      <c r="A22" t="s">
        <v>18</v>
      </c>
      <c r="B22">
        <v>256</v>
      </c>
      <c r="C22">
        <v>7</v>
      </c>
      <c r="D22" s="4">
        <v>40000000</v>
      </c>
      <c r="E22" s="6">
        <f>1/D22</f>
        <v>2.5E-08</v>
      </c>
      <c r="F22">
        <v>4</v>
      </c>
      <c r="I22" s="6">
        <f>1/J22</f>
        <v>9.96E-05</v>
      </c>
      <c r="J22" s="6">
        <f>(D22/4)/(F22*(B22-C22))</f>
        <v>10040.160642570281</v>
      </c>
    </row>
    <row r="23" spans="1:10" ht="12.75">
      <c r="A23" t="s">
        <v>21</v>
      </c>
      <c r="B23">
        <v>256</v>
      </c>
      <c r="C23">
        <v>130</v>
      </c>
      <c r="D23" s="4">
        <v>10000000</v>
      </c>
      <c r="E23" s="6">
        <f>1/D23</f>
        <v>1E-07</v>
      </c>
      <c r="F23">
        <v>2</v>
      </c>
      <c r="I23" s="6">
        <f>1/J23</f>
        <v>0.0001008</v>
      </c>
      <c r="J23" s="6">
        <f>(D23/4)/(F23*(B23-C23))</f>
        <v>9920.63492063492</v>
      </c>
    </row>
    <row r="24" spans="4:10" ht="12.75">
      <c r="D24" s="4"/>
      <c r="E24" s="6"/>
      <c r="I24" s="6"/>
      <c r="J24" s="6"/>
    </row>
    <row r="25" spans="3:10" ht="12.75">
      <c r="C25" s="9" t="s">
        <v>39</v>
      </c>
      <c r="D25" s="9" t="s">
        <v>23</v>
      </c>
      <c r="E25" s="10" t="s">
        <v>24</v>
      </c>
      <c r="F25" s="9" t="s">
        <v>14</v>
      </c>
      <c r="G25" s="8"/>
      <c r="H25" s="8"/>
      <c r="I25" s="9" t="s">
        <v>41</v>
      </c>
      <c r="J25" s="3" t="s">
        <v>17</v>
      </c>
    </row>
    <row r="26" spans="2:10" s="15" customFormat="1" ht="12.75">
      <c r="B26" s="15">
        <v>65535</v>
      </c>
      <c r="C26" s="16">
        <v>0</v>
      </c>
      <c r="D26" s="18">
        <v>10000000</v>
      </c>
      <c r="E26" s="17">
        <f>1/D26</f>
        <v>1E-07</v>
      </c>
      <c r="F26" s="16">
        <v>128</v>
      </c>
      <c r="G26" s="16"/>
      <c r="H26" s="16"/>
      <c r="I26" s="7">
        <f>1/J26</f>
        <v>3.355392</v>
      </c>
      <c r="J26" s="6">
        <f>(D26/4)/(F26*(B26-C26))</f>
        <v>0.298027771419852</v>
      </c>
    </row>
    <row r="27" spans="3:10" ht="12.75">
      <c r="C27" s="9"/>
      <c r="D27" s="9"/>
      <c r="E27" s="10"/>
      <c r="F27" s="9"/>
      <c r="G27" s="8"/>
      <c r="H27" s="8"/>
      <c r="I27" s="9"/>
      <c r="J27" s="3"/>
    </row>
    <row r="28" spans="3:10" ht="12.75">
      <c r="C28" s="9"/>
      <c r="D28" s="9"/>
      <c r="E28" s="10"/>
      <c r="F28" s="9"/>
      <c r="G28" s="8"/>
      <c r="H28" s="8"/>
      <c r="I28" s="9"/>
      <c r="J28" s="3"/>
    </row>
    <row r="30" s="52" customFormat="1" ht="12.75">
      <c r="A30" s="51" t="s">
        <v>53</v>
      </c>
    </row>
    <row r="34" s="52" customFormat="1" ht="12.75">
      <c r="A34" s="51" t="s">
        <v>12</v>
      </c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2" spans="3:10" s="3" customFormat="1" ht="12.75">
      <c r="C52" s="3" t="s">
        <v>3</v>
      </c>
      <c r="D52" s="3" t="s">
        <v>13</v>
      </c>
      <c r="E52" s="3" t="s">
        <v>5</v>
      </c>
      <c r="F52" s="3" t="s">
        <v>14</v>
      </c>
      <c r="G52" s="3" t="s">
        <v>15</v>
      </c>
      <c r="I52" s="3" t="s">
        <v>16</v>
      </c>
      <c r="J52" s="3" t="s">
        <v>17</v>
      </c>
    </row>
    <row r="53" spans="1:10" ht="12.75">
      <c r="A53" t="s">
        <v>18</v>
      </c>
      <c r="B53" t="s">
        <v>19</v>
      </c>
      <c r="C53" s="4">
        <v>255</v>
      </c>
      <c r="D53" s="4">
        <v>40000000</v>
      </c>
      <c r="E53" s="5">
        <f>1/D53</f>
        <v>2.5E-08</v>
      </c>
      <c r="F53" s="4">
        <v>1</v>
      </c>
      <c r="G53" s="4">
        <v>6</v>
      </c>
      <c r="I53" s="6">
        <f>(F53*G53*C53)/(D53/4)</f>
        <v>0.000153</v>
      </c>
      <c r="J53" s="5">
        <f>1/(I53*2)</f>
        <v>3267.97385620915</v>
      </c>
    </row>
    <row r="54" spans="1:11" ht="12.75">
      <c r="A54" t="s">
        <v>18</v>
      </c>
      <c r="B54" t="s">
        <v>20</v>
      </c>
      <c r="C54" s="4">
        <v>80</v>
      </c>
      <c r="D54" s="4">
        <v>40000000</v>
      </c>
      <c r="E54" s="5">
        <f>1/D54</f>
        <v>2.5E-08</v>
      </c>
      <c r="F54" s="4">
        <v>1</v>
      </c>
      <c r="G54" s="4">
        <v>6</v>
      </c>
      <c r="I54" s="7">
        <f>(F54*G54*C54)/(D54/4)</f>
        <v>4.8E-05</v>
      </c>
      <c r="J54" s="5">
        <f>1/(I54*2)</f>
        <v>10416.666666666666</v>
      </c>
      <c r="K54" s="5">
        <f>J54/2</f>
        <v>5208.333333333333</v>
      </c>
    </row>
    <row r="55" spans="1:10" ht="12.75">
      <c r="A55" t="s">
        <v>21</v>
      </c>
      <c r="B55" t="s">
        <v>19</v>
      </c>
      <c r="C55" s="4">
        <v>255</v>
      </c>
      <c r="D55" s="4">
        <v>10000000</v>
      </c>
      <c r="E55" s="5">
        <f>1/D55</f>
        <v>1E-07</v>
      </c>
      <c r="F55" s="4">
        <v>1</v>
      </c>
      <c r="G55" s="4">
        <v>2</v>
      </c>
      <c r="I55" s="6">
        <f>(F55*G55*C55)/(D55/4)</f>
        <v>0.000204</v>
      </c>
      <c r="J55" s="5">
        <f>1/(I55*2)</f>
        <v>2450.9803921568628</v>
      </c>
    </row>
    <row r="56" spans="1:11" ht="12.75">
      <c r="A56" t="s">
        <v>21</v>
      </c>
      <c r="B56" t="s">
        <v>20</v>
      </c>
      <c r="C56" s="4">
        <v>80</v>
      </c>
      <c r="D56" s="4">
        <v>10000000</v>
      </c>
      <c r="E56" s="5">
        <f>1/D56</f>
        <v>1E-07</v>
      </c>
      <c r="F56" s="4">
        <v>1</v>
      </c>
      <c r="G56" s="4">
        <v>2</v>
      </c>
      <c r="I56" s="7">
        <f>(F56*G56*C56)/(D56/4)</f>
        <v>6.4E-05</v>
      </c>
      <c r="J56" s="5">
        <f>1/(I56*2)</f>
        <v>7812.5</v>
      </c>
      <c r="K56" s="5">
        <f>J56/2</f>
        <v>3906.25</v>
      </c>
    </row>
    <row r="57" spans="5:6" ht="12.75">
      <c r="E57" s="5">
        <f>E54*10000</f>
        <v>0.00025</v>
      </c>
      <c r="F57">
        <v>1E-07</v>
      </c>
    </row>
    <row r="58" ht="12.75">
      <c r="E58" s="5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morbak</dc:creator>
  <cp:keywords/>
  <dc:description/>
  <cp:lastModifiedBy>BOBICHON Bruno</cp:lastModifiedBy>
  <cp:lastPrinted>2005-10-12T14:09:30Z</cp:lastPrinted>
  <dcterms:created xsi:type="dcterms:W3CDTF">2005-10-11T08:25:04Z</dcterms:created>
  <dcterms:modified xsi:type="dcterms:W3CDTF">2006-05-09T09:54:42Z</dcterms:modified>
  <cp:category/>
  <cp:version/>
  <cp:contentType/>
  <cp:contentStatus/>
  <cp:revision>1</cp:revision>
</cp:coreProperties>
</file>